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75" yWindow="0" windowWidth="12015" windowHeight="11730" tabRatio="698" firstSheet="1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ст1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<sst xmlns="http://schemas.openxmlformats.org/spreadsheetml/2006/main" count="728" uniqueCount="66">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</sst>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200" fontId="22" fillId="0" borderId="0" xfId="0" applyNumberFormat="1" applyFont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0" fontId="2" fillId="34" borderId="10" xfId="0" applyFont="1" applyFill="1" applyBorder="1" applyAlignment="1">
      <alignment wrapText="1"/>
    </xf>
    <xf numFmtId="200" fontId="0" fillId="34" borderId="0" xfId="0" applyNumberFormat="1" applyFill="1" applyAlignment="1">
      <alignment/>
    </xf>
    <xf numFmtId="196" fontId="22" fillId="3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4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5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6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6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6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6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6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6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6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6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6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6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6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6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6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6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6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6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7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40" customFormat="1" ht="15" customHeight="1">
      <c r="A24" s="157" t="s">
        <v>7</v>
      </c>
      <c r="B24" s="145">
        <f>34265.4-1534.5+750.4</f>
        <v>33481.3</v>
      </c>
      <c r="C24" s="145">
        <v>9827.7</v>
      </c>
      <c r="D24" s="145"/>
      <c r="E24" s="145"/>
      <c r="F24" s="145">
        <f>75.3+504.8</f>
        <v>580.1</v>
      </c>
      <c r="G24" s="145">
        <v>29.3</v>
      </c>
      <c r="H24" s="145"/>
      <c r="I24" s="145">
        <v>0.6</v>
      </c>
      <c r="J24" s="145"/>
      <c r="K24" s="145">
        <f>441.9+11816.1</f>
        <v>12258</v>
      </c>
      <c r="L24" s="145">
        <f>2322.7+1.7</f>
        <v>2324.3999999999996</v>
      </c>
      <c r="M24" s="145">
        <f>7.7+19.7</f>
        <v>27.4</v>
      </c>
      <c r="N24" s="145"/>
      <c r="O24" s="145">
        <f>186.3+953.3</f>
        <v>1139.6</v>
      </c>
      <c r="P24" s="145">
        <v>126</v>
      </c>
      <c r="Q24" s="145">
        <f>82.9+25</f>
        <v>107.9</v>
      </c>
      <c r="R24" s="145">
        <v>814</v>
      </c>
      <c r="S24" s="145">
        <v>15.2</v>
      </c>
      <c r="T24" s="145">
        <f>66.4+170.5</f>
        <v>236.9</v>
      </c>
      <c r="U24" s="145"/>
      <c r="V24" s="145">
        <f>7740.6+7930.3</f>
        <v>15670.900000000001</v>
      </c>
      <c r="W24" s="145">
        <v>379</v>
      </c>
      <c r="X24" s="145"/>
      <c r="Y24" s="145"/>
      <c r="Z24" s="145"/>
      <c r="AA24" s="145"/>
      <c r="AB24" s="145"/>
      <c r="AC24" s="145"/>
      <c r="AD24" s="145"/>
      <c r="AE24" s="145"/>
      <c r="AF24" s="145">
        <f>SUM(D24:AD24)</f>
        <v>33709.3</v>
      </c>
      <c r="AG24" s="145">
        <f t="shared" si="3"/>
        <v>9599.699999999997</v>
      </c>
      <c r="AI24" s="158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G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48" sqref="O4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40" customWidth="1"/>
    <col min="11" max="11" width="9.25390625" style="0" customWidth="1"/>
    <col min="12" max="12" width="9.875" style="14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1">
        <v>11</v>
      </c>
      <c r="K4" s="8">
        <v>12</v>
      </c>
      <c r="L4" s="141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2"/>
      <c r="K5" s="38"/>
      <c r="L5" s="142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2"/>
      <c r="K6" s="38"/>
      <c r="L6" s="142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142"/>
      <c r="K7" s="38">
        <v>35038.35</v>
      </c>
      <c r="L7" s="142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28345.850000000017</v>
      </c>
      <c r="AF7" s="54"/>
      <c r="AG7" s="40"/>
    </row>
    <row r="8" spans="1:55" ht="18" customHeight="1">
      <c r="A8" s="47" t="s">
        <v>30</v>
      </c>
      <c r="B8" s="33">
        <f>SUM(E8:AB8)</f>
        <v>59740.50000000001</v>
      </c>
      <c r="C8" s="103">
        <v>157976.37000000008</v>
      </c>
      <c r="D8" s="59">
        <v>12815.7</v>
      </c>
      <c r="E8" s="60">
        <v>3929.8</v>
      </c>
      <c r="F8" s="138">
        <v>3302.3</v>
      </c>
      <c r="G8" s="138">
        <v>4842.4</v>
      </c>
      <c r="H8" s="138">
        <v>6256.3</v>
      </c>
      <c r="I8" s="138">
        <v>13986</v>
      </c>
      <c r="J8" s="143">
        <v>2877.6</v>
      </c>
      <c r="K8" s="139">
        <v>1864.4</v>
      </c>
      <c r="L8" s="143">
        <v>1964.4</v>
      </c>
      <c r="M8" s="138">
        <v>1986.4</v>
      </c>
      <c r="N8" s="138">
        <v>8596.5</v>
      </c>
      <c r="O8" s="138">
        <v>10134.4</v>
      </c>
      <c r="P8" s="138"/>
      <c r="Q8" s="138"/>
      <c r="R8" s="138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153128.47000000003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219161.59000000008</v>
      </c>
      <c r="C9" s="104">
        <f aca="true" t="shared" si="0" ref="C9:AD9">C10+C15+C24+C33+C47+C52+C54+C61+C62+C71+C72+C88+C76+C81+C83+C82+C69+C89+C90+C91+C70+C40+C92</f>
        <v>138305.41</v>
      </c>
      <c r="D9" s="68">
        <f t="shared" si="0"/>
        <v>4329</v>
      </c>
      <c r="E9" s="68">
        <f t="shared" si="0"/>
        <v>3929.8</v>
      </c>
      <c r="F9" s="68">
        <f t="shared" si="0"/>
        <v>8537</v>
      </c>
      <c r="G9" s="68">
        <f t="shared" si="0"/>
        <v>3509.3</v>
      </c>
      <c r="H9" s="68">
        <f t="shared" si="0"/>
        <v>3306</v>
      </c>
      <c r="I9" s="68">
        <f t="shared" si="0"/>
        <v>7507.7</v>
      </c>
      <c r="J9" s="144">
        <f t="shared" si="0"/>
        <v>1063.1</v>
      </c>
      <c r="K9" s="68">
        <f t="shared" si="0"/>
        <v>50999.70000000001</v>
      </c>
      <c r="L9" s="144">
        <f>L10+L15+L24+L33+L47+L52+L54+L61+L62+L71+L72+L88+L76+L81+L83+L82+L69+L89+L90+L91+L70+L40+L92</f>
        <v>33069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131356.80000000002</v>
      </c>
      <c r="AG9" s="69">
        <f>AG10+AG15+AG24+AG33+AG47+AG52+AG54+AG61+AG62+AG71+AG72+AG76+AG88+AG81+AG83+AG82+AG69+AG89+AG91+AG90+AG70+AG40+AG92</f>
        <v>226110.2</v>
      </c>
      <c r="AH9" s="41"/>
      <c r="AI9" s="41"/>
    </row>
    <row r="10" spans="1:34" ht="15.75">
      <c r="A10" s="4" t="s">
        <v>4</v>
      </c>
      <c r="B10" s="72">
        <f>20114.7+50</f>
        <v>20164.7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155">
        <v>67.5</v>
      </c>
      <c r="K10" s="67">
        <v>24.3</v>
      </c>
      <c r="L10" s="145">
        <v>5644.4</v>
      </c>
      <c r="M10" s="67">
        <v>1466.6</v>
      </c>
      <c r="N10" s="67">
        <v>1.9</v>
      </c>
      <c r="O10" s="71">
        <v>23.8</v>
      </c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8337.8</v>
      </c>
      <c r="AG10" s="72">
        <f>B10+C10-AF10</f>
        <v>16716.300000000003</v>
      </c>
      <c r="AH10" s="18"/>
    </row>
    <row r="11" spans="1:34" ht="15.75">
      <c r="A11" s="3" t="s">
        <v>5</v>
      </c>
      <c r="B11" s="72">
        <f>17567.8+45.2</f>
        <v>17613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145"/>
      <c r="K11" s="67"/>
      <c r="L11" s="145">
        <v>5626.9</v>
      </c>
      <c r="M11" s="67">
        <v>1226.3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7621.099999999999</v>
      </c>
      <c r="AG11" s="72">
        <f>B11+C11-AF11</f>
        <v>13560.32</v>
      </c>
      <c r="AH11" s="18"/>
    </row>
    <row r="12" spans="1:34" ht="15.75">
      <c r="A12" s="3" t="s">
        <v>2</v>
      </c>
      <c r="B12" s="70">
        <v>98.2</v>
      </c>
      <c r="C12" s="72">
        <v>230.29999999999984</v>
      </c>
      <c r="D12" s="67"/>
      <c r="E12" s="67">
        <v>21</v>
      </c>
      <c r="F12" s="67"/>
      <c r="G12" s="67"/>
      <c r="H12" s="67"/>
      <c r="I12" s="67"/>
      <c r="J12" s="145"/>
      <c r="K12" s="67"/>
      <c r="L12" s="145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21.9</v>
      </c>
      <c r="AG12" s="72">
        <f>B12+C12-AF12</f>
        <v>306.59999999999985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5"/>
      <c r="K13" s="67"/>
      <c r="L13" s="145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2453.500000000001</v>
      </c>
      <c r="C14" s="72">
        <f t="shared" si="2"/>
        <v>1090.6800000000012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145">
        <f t="shared" si="2"/>
        <v>67.5</v>
      </c>
      <c r="K14" s="67">
        <f t="shared" si="2"/>
        <v>24.3</v>
      </c>
      <c r="L14" s="145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694.8</v>
      </c>
      <c r="AG14" s="72">
        <f>AG10-AG11-AG12-AG13</f>
        <v>2849.3800000000033</v>
      </c>
      <c r="AH14" s="18"/>
    </row>
    <row r="15" spans="1:35" ht="15" customHeight="1">
      <c r="A15" s="4" t="s">
        <v>6</v>
      </c>
      <c r="B15" s="72">
        <f>112819.9-32.4</f>
        <v>112787.5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145">
        <v>178.6</v>
      </c>
      <c r="K15" s="67">
        <f>57.8+36528.9</f>
        <v>36586.700000000004</v>
      </c>
      <c r="L15" s="145">
        <v>19640.2</v>
      </c>
      <c r="M15" s="67">
        <v>667.4</v>
      </c>
      <c r="N15" s="67">
        <v>627.6</v>
      </c>
      <c r="O15" s="71">
        <v>59.4</v>
      </c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62862.80000000001</v>
      </c>
      <c r="AG15" s="72">
        <f aca="true" t="shared" si="3" ref="AG15:AG31">B15+C15-AF15</f>
        <v>75013.59999999998</v>
      </c>
      <c r="AH15" s="140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146"/>
      <c r="K16" s="75">
        <v>36528.9</v>
      </c>
      <c r="L16" s="14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40172.9</v>
      </c>
      <c r="AG16" s="115">
        <f t="shared" si="3"/>
        <v>12009.5</v>
      </c>
      <c r="AH16" s="159"/>
    </row>
    <row r="17" spans="1:34" ht="15.75">
      <c r="A17" s="3" t="s">
        <v>5</v>
      </c>
      <c r="B17" s="72">
        <v>103254.4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145"/>
      <c r="K17" s="67">
        <v>36528.9</v>
      </c>
      <c r="L17" s="145">
        <v>19638.7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60023.5</v>
      </c>
      <c r="AG17" s="72">
        <f t="shared" si="3"/>
        <v>53468.29999999999</v>
      </c>
      <c r="AH17" s="154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145"/>
      <c r="K18" s="67"/>
      <c r="L18" s="145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12.899999999999999</v>
      </c>
      <c r="AH18" s="140"/>
    </row>
    <row r="19" spans="1:34" ht="15.75">
      <c r="A19" s="3" t="s">
        <v>1</v>
      </c>
      <c r="B19" s="72">
        <v>3146.4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145">
        <v>2.2</v>
      </c>
      <c r="K19" s="67"/>
      <c r="L19" s="145"/>
      <c r="M19" s="67">
        <v>83.3</v>
      </c>
      <c r="N19" s="67">
        <v>20.3</v>
      </c>
      <c r="O19" s="71">
        <v>19.4</v>
      </c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622.8999999999999</v>
      </c>
      <c r="AG19" s="72">
        <f t="shared" si="3"/>
        <v>8971.300000000001</v>
      </c>
      <c r="AH19" s="140"/>
    </row>
    <row r="20" spans="1:34" ht="15.75">
      <c r="A20" s="3" t="s">
        <v>2</v>
      </c>
      <c r="B20" s="72">
        <v>1460.1</v>
      </c>
      <c r="C20" s="72">
        <f>1493+0.1</f>
        <v>1493.1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145">
        <v>134.5</v>
      </c>
      <c r="K20" s="67">
        <v>0.6</v>
      </c>
      <c r="L20" s="145"/>
      <c r="M20" s="67">
        <v>32.8</v>
      </c>
      <c r="N20" s="67">
        <v>63.2</v>
      </c>
      <c r="O20" s="71">
        <v>34.6</v>
      </c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375.7</v>
      </c>
      <c r="AG20" s="72">
        <f t="shared" si="3"/>
        <v>2577.5</v>
      </c>
      <c r="AH20" s="140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145"/>
      <c r="K21" s="67"/>
      <c r="L21" s="145"/>
      <c r="M21" s="67">
        <f>523.5+21.1</f>
        <v>544.6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563.6</v>
      </c>
      <c r="AG21" s="72">
        <f t="shared" si="3"/>
        <v>643.4999999999999</v>
      </c>
      <c r="AH21" s="140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5"/>
      <c r="K22" s="67"/>
      <c r="L22" s="145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40"/>
    </row>
    <row r="23" spans="1:34" ht="15.75">
      <c r="A23" s="3" t="s">
        <v>23</v>
      </c>
      <c r="B23" s="72">
        <f aca="true" t="shared" si="4" ref="B23:AD23">B15-B17-B18-B19-B20-B21-B22</f>
        <v>3961.2000000000057</v>
      </c>
      <c r="C23" s="72">
        <f t="shared" si="4"/>
        <v>6656.000000000003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145">
        <f t="shared" si="4"/>
        <v>41.900000000000006</v>
      </c>
      <c r="K23" s="67">
        <f t="shared" si="4"/>
        <v>57.20000000000291</v>
      </c>
      <c r="L23" s="145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1277.1000000000026</v>
      </c>
      <c r="AG23" s="72">
        <f t="shared" si="3"/>
        <v>9340.100000000006</v>
      </c>
      <c r="AH23" s="140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832.9+1674.2-442</f>
        <v>2065.1</v>
      </c>
      <c r="J24" s="145">
        <v>402.7</v>
      </c>
      <c r="K24" s="67">
        <f>21.6+10818.2</f>
        <v>10839.800000000001</v>
      </c>
      <c r="L24" s="145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16434.600000000002</v>
      </c>
      <c r="AG24" s="72">
        <f t="shared" si="3"/>
        <v>28641.799999999985</v>
      </c>
      <c r="AI24" s="86"/>
    </row>
    <row r="25" spans="1:35" s="53" customFormat="1" ht="15" customHeight="1">
      <c r="A25" s="51" t="s">
        <v>39</v>
      </c>
      <c r="B25" s="76">
        <f>22002.9+185.6</f>
        <v>22188.5</v>
      </c>
      <c r="C25" s="76">
        <v>2333.8</v>
      </c>
      <c r="D25" s="75"/>
      <c r="E25" s="75"/>
      <c r="F25" s="75"/>
      <c r="G25" s="75">
        <v>154.4</v>
      </c>
      <c r="H25" s="75">
        <v>28.9</v>
      </c>
      <c r="I25" s="75">
        <f>1674.2-442.2</f>
        <v>1232</v>
      </c>
      <c r="J25" s="146"/>
      <c r="K25" s="75">
        <v>10818.2</v>
      </c>
      <c r="L25" s="146">
        <v>662.4</v>
      </c>
      <c r="M25" s="75"/>
      <c r="N25" s="75">
        <v>834.4</v>
      </c>
      <c r="O25" s="77">
        <v>49.5</v>
      </c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13779.8</v>
      </c>
      <c r="AG25" s="115">
        <f t="shared" si="3"/>
        <v>10742.5</v>
      </c>
      <c r="AH25" s="57"/>
      <c r="AI25" s="133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5"/>
      <c r="K26" s="67"/>
      <c r="L26" s="145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5"/>
      <c r="K27" s="67"/>
      <c r="L27" s="145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5"/>
      <c r="K28" s="67"/>
      <c r="L28" s="145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5"/>
      <c r="K29" s="67"/>
      <c r="L29" s="145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5"/>
      <c r="K30" s="67"/>
      <c r="L30" s="145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5"/>
      <c r="K31" s="67"/>
      <c r="L31" s="145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2065.1</v>
      </c>
      <c r="J32" s="145">
        <f t="shared" si="5"/>
        <v>402.7</v>
      </c>
      <c r="K32" s="67">
        <f t="shared" si="5"/>
        <v>10839.800000000001</v>
      </c>
      <c r="L32" s="145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16434.600000000002</v>
      </c>
      <c r="AG32" s="72">
        <f>AG24</f>
        <v>28641.799999999985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145"/>
      <c r="K33" s="67">
        <v>41</v>
      </c>
      <c r="L33" s="145">
        <v>50.9</v>
      </c>
      <c r="M33" s="67"/>
      <c r="N33" s="67">
        <v>0.1</v>
      </c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92</v>
      </c>
      <c r="AG33" s="72">
        <f aca="true" t="shared" si="6" ref="AG33:AG38">B33+C33-AF33</f>
        <v>2302.79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145"/>
      <c r="K34" s="67">
        <v>35.4</v>
      </c>
      <c r="L34" s="145">
        <v>50.9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86.3</v>
      </c>
      <c r="AG34" s="72">
        <f t="shared" si="6"/>
        <v>247.89999999999998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145"/>
      <c r="K35" s="67"/>
      <c r="L35" s="145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295.59999999999997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5"/>
      <c r="K36" s="67">
        <v>0.7</v>
      </c>
      <c r="L36" s="145"/>
      <c r="M36" s="67"/>
      <c r="N36" s="72">
        <v>0.1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0.7999999999999999</v>
      </c>
      <c r="AG36" s="72">
        <f t="shared" si="6"/>
        <v>19.9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145"/>
      <c r="K37" s="67"/>
      <c r="L37" s="145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5"/>
      <c r="K38" s="67"/>
      <c r="L38" s="145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5">
        <f t="shared" si="7"/>
        <v>0</v>
      </c>
      <c r="K39" s="67">
        <f t="shared" si="7"/>
        <v>4.900000000000001</v>
      </c>
      <c r="L39" s="145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4.900000000000001</v>
      </c>
      <c r="AG39" s="72">
        <f>AG33-AG34-AG36-AG38-AG35-AG37</f>
        <v>106.28999999999996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145"/>
      <c r="K40" s="67">
        <f>25.5</f>
        <v>25.5</v>
      </c>
      <c r="L40" s="145">
        <v>366.5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392</v>
      </c>
      <c r="AG40" s="72">
        <f aca="true" t="shared" si="8" ref="AG40:AG45">B40+C40-AF40</f>
        <v>827.7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145"/>
      <c r="K41" s="67"/>
      <c r="L41" s="145">
        <v>366.5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366.5</v>
      </c>
      <c r="AG41" s="72">
        <f t="shared" si="8"/>
        <v>728.0999999999999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5"/>
      <c r="K42" s="67"/>
      <c r="L42" s="145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145"/>
      <c r="K43" s="67"/>
      <c r="L43" s="145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23</v>
      </c>
    </row>
    <row r="44" spans="1:33" ht="15.75">
      <c r="A44" s="3" t="s">
        <v>2</v>
      </c>
      <c r="B44" s="72">
        <v>8.8</v>
      </c>
      <c r="C44" s="72">
        <v>46.79999999999998</v>
      </c>
      <c r="D44" s="67"/>
      <c r="E44" s="67"/>
      <c r="F44" s="67"/>
      <c r="G44" s="67"/>
      <c r="H44" s="67"/>
      <c r="I44" s="67"/>
      <c r="J44" s="145"/>
      <c r="K44" s="67">
        <v>0.4</v>
      </c>
      <c r="L44" s="145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0.4</v>
      </c>
      <c r="AG44" s="72">
        <f t="shared" si="8"/>
        <v>55.19999999999998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5"/>
      <c r="K45" s="67"/>
      <c r="L45" s="145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5">
        <f t="shared" si="9"/>
        <v>0</v>
      </c>
      <c r="K46" s="67">
        <f t="shared" si="9"/>
        <v>25.1</v>
      </c>
      <c r="L46" s="145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25.1</v>
      </c>
      <c r="AG46" s="72">
        <f>AG40-AG41-AG42-AG43-AG44-AG45</f>
        <v>20.600000000000158</v>
      </c>
    </row>
    <row r="47" spans="1:33" ht="17.25" customHeight="1">
      <c r="A47" s="4" t="s">
        <v>43</v>
      </c>
      <c r="B47" s="70">
        <f>2405-50</f>
        <v>2355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147"/>
      <c r="K47" s="79">
        <v>16.8</v>
      </c>
      <c r="L47" s="147">
        <v>33.9</v>
      </c>
      <c r="M47" s="79">
        <v>103.7</v>
      </c>
      <c r="N47" s="79">
        <v>4.5</v>
      </c>
      <c r="O47" s="81">
        <f>11.9-3.8</f>
        <v>8.100000000000001</v>
      </c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2237.9</v>
      </c>
      <c r="AG47" s="72">
        <f>B47+C47-AF47</f>
        <v>1587.8899999999999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147"/>
      <c r="K48" s="79"/>
      <c r="L48" s="147">
        <v>33.9</v>
      </c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33.9</v>
      </c>
      <c r="AG48" s="72">
        <f>B48+C48-AF48</f>
        <v>75.6</v>
      </c>
    </row>
    <row r="49" spans="1:33" ht="15.75">
      <c r="A49" s="3" t="s">
        <v>16</v>
      </c>
      <c r="B49" s="72">
        <f>2171.5-50</f>
        <v>2121.5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145"/>
      <c r="K49" s="67"/>
      <c r="L49" s="145"/>
      <c r="M49" s="67">
        <v>96.2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2083.6</v>
      </c>
      <c r="AG49" s="72">
        <f>B49+C49-AF49</f>
        <v>962.3700000000003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5"/>
      <c r="K50" s="67"/>
      <c r="L50" s="145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145">
        <f t="shared" si="10"/>
        <v>0</v>
      </c>
      <c r="K51" s="67">
        <f t="shared" si="10"/>
        <v>16.8</v>
      </c>
      <c r="L51" s="145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120.40000000000003</v>
      </c>
      <c r="AG51" s="72">
        <f>AG47-AG49-AG48</f>
        <v>549.9199999999995</v>
      </c>
    </row>
    <row r="52" spans="1:33" ht="15" customHeight="1">
      <c r="A52" s="4" t="s">
        <v>0</v>
      </c>
      <c r="B52" s="72">
        <f>4446.9-312.7-1000</f>
        <v>3134.2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145">
        <v>129.5</v>
      </c>
      <c r="K52" s="67">
        <f>978.2</f>
        <v>978.2</v>
      </c>
      <c r="L52" s="145">
        <v>399.1</v>
      </c>
      <c r="M52" s="67">
        <v>49.9</v>
      </c>
      <c r="N52" s="67">
        <v>14.3</v>
      </c>
      <c r="O52" s="71">
        <v>122.3</v>
      </c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3060.2000000000003</v>
      </c>
      <c r="AG52" s="72">
        <f aca="true" t="shared" si="11" ref="AG52:AG59">B52+C52-AF52</f>
        <v>4582.109999999999</v>
      </c>
    </row>
    <row r="53" spans="1:33" ht="15" customHeight="1">
      <c r="A53" s="3" t="s">
        <v>2</v>
      </c>
      <c r="B53" s="72">
        <v>797.5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145"/>
      <c r="K53" s="67">
        <v>31.9</v>
      </c>
      <c r="L53" s="145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704.8</v>
      </c>
      <c r="AG53" s="72">
        <f t="shared" si="11"/>
        <v>907.8</v>
      </c>
    </row>
    <row r="54" spans="1:34" ht="15" customHeight="1">
      <c r="A54" s="4" t="s">
        <v>9</v>
      </c>
      <c r="B54" s="111">
        <v>1884.6</v>
      </c>
      <c r="C54" s="72">
        <v>1321.55</v>
      </c>
      <c r="D54" s="67"/>
      <c r="E54" s="67">
        <v>223.2</v>
      </c>
      <c r="F54" s="67">
        <v>75.2</v>
      </c>
      <c r="G54" s="67">
        <v>12.1</v>
      </c>
      <c r="H54" s="67">
        <v>0.9</v>
      </c>
      <c r="I54" s="67">
        <v>28.4</v>
      </c>
      <c r="J54" s="145">
        <v>36.6</v>
      </c>
      <c r="K54" s="67"/>
      <c r="L54" s="145">
        <v>467.8</v>
      </c>
      <c r="M54" s="67">
        <v>30</v>
      </c>
      <c r="N54" s="67">
        <v>177.9</v>
      </c>
      <c r="O54" s="71">
        <v>3.2</v>
      </c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1055.3000000000002</v>
      </c>
      <c r="AG54" s="72">
        <f t="shared" si="11"/>
        <v>2150.8499999999995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145"/>
      <c r="K55" s="67"/>
      <c r="L55" s="145">
        <v>456.7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456.7</v>
      </c>
      <c r="AG55" s="72">
        <f t="shared" si="11"/>
        <v>910.8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5"/>
      <c r="K56" s="67"/>
      <c r="L56" s="145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40" customFormat="1" ht="15.75">
      <c r="A57" s="156" t="s">
        <v>2</v>
      </c>
      <c r="B57" s="155">
        <v>20.5</v>
      </c>
      <c r="C57" s="145">
        <v>62.500000000000114</v>
      </c>
      <c r="D57" s="145"/>
      <c r="E57" s="145">
        <v>8.4</v>
      </c>
      <c r="F57" s="145"/>
      <c r="G57" s="145"/>
      <c r="H57" s="145"/>
      <c r="I57" s="145"/>
      <c r="J57" s="145">
        <v>29.4</v>
      </c>
      <c r="K57" s="145"/>
      <c r="L57" s="145">
        <v>8.5</v>
      </c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>
        <f t="shared" si="1"/>
        <v>46.3</v>
      </c>
      <c r="AG57" s="145">
        <f t="shared" si="11"/>
        <v>36.70000000000012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5"/>
      <c r="K58" s="67"/>
      <c r="L58" s="145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5"/>
      <c r="K59" s="67"/>
      <c r="L59" s="145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692.5999999999999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75.2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145">
        <f t="shared" si="12"/>
        <v>7.200000000000003</v>
      </c>
      <c r="K60" s="67">
        <f t="shared" si="12"/>
        <v>0</v>
      </c>
      <c r="L60" s="145">
        <f t="shared" si="12"/>
        <v>2.6000000000000227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552.3000000000002</v>
      </c>
      <c r="AG60" s="72">
        <f>AG54-AG55-AG57-AG59-AG56-AG58</f>
        <v>1203.3499999999995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145"/>
      <c r="K61" s="67"/>
      <c r="L61" s="145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0.2</v>
      </c>
      <c r="AG61" s="72">
        <f aca="true" t="shared" si="14" ref="AG61:AG67">B61+C61-AF61</f>
        <v>632.8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145">
        <v>18.9</v>
      </c>
      <c r="K62" s="72"/>
      <c r="L62" s="145">
        <v>1485.3</v>
      </c>
      <c r="M62" s="72">
        <v>8.7</v>
      </c>
      <c r="N62" s="72">
        <v>39.9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1652.8000000000002</v>
      </c>
      <c r="AG62" s="72">
        <f t="shared" si="14"/>
        <v>3351.8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145"/>
      <c r="K63" s="67"/>
      <c r="L63" s="145">
        <v>1196.1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1196.1</v>
      </c>
      <c r="AG63" s="72">
        <f t="shared" si="14"/>
        <v>2046.8000000000002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5"/>
      <c r="K64" s="67"/>
      <c r="L64" s="145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145">
        <v>2.2</v>
      </c>
      <c r="K65" s="67"/>
      <c r="L65" s="145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43.1</v>
      </c>
      <c r="AG65" s="72">
        <f t="shared" si="14"/>
        <v>70.6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145">
        <v>1.1</v>
      </c>
      <c r="K66" s="67"/>
      <c r="L66" s="145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9.5</v>
      </c>
      <c r="AG66" s="72">
        <f t="shared" si="14"/>
        <v>120.80000000000001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5"/>
      <c r="K67" s="67"/>
      <c r="L67" s="145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145">
        <f t="shared" si="15"/>
        <v>15.599999999999998</v>
      </c>
      <c r="K68" s="67">
        <f t="shared" si="15"/>
        <v>0</v>
      </c>
      <c r="L68" s="145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294.1</v>
      </c>
      <c r="AG68" s="72">
        <f>AG62-AG63-AG66-AG67-AG65-AG64</f>
        <v>1113.6000000000001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145"/>
      <c r="K69" s="67"/>
      <c r="L69" s="145"/>
      <c r="M69" s="67"/>
      <c r="N69" s="67">
        <v>1268.6</v>
      </c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2684.6</v>
      </c>
      <c r="AG69" s="130">
        <f aca="true" t="shared" si="16" ref="AG69:AG92">B69+C69-AF69</f>
        <v>1972.7000000000003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5"/>
      <c r="K70" s="67"/>
      <c r="L70" s="145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147"/>
      <c r="K71" s="79"/>
      <c r="L71" s="147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</f>
        <v>1347.2</v>
      </c>
      <c r="C72" s="72">
        <f>2282.1-17.7+34.7+0.4</f>
        <v>2299.5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145">
        <v>6.5</v>
      </c>
      <c r="K72" s="67">
        <f>3.7+0.6+0.8</f>
        <v>5.1</v>
      </c>
      <c r="L72" s="145">
        <v>23</v>
      </c>
      <c r="M72" s="67">
        <v>61.2</v>
      </c>
      <c r="N72" s="67">
        <v>31.6</v>
      </c>
      <c r="O72" s="67">
        <v>16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348</v>
      </c>
      <c r="AG72" s="130">
        <f t="shared" si="16"/>
        <v>3298.7</v>
      </c>
      <c r="AH72" s="86">
        <f>AG72+AG69+AG76</f>
        <v>5586.459999999999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5"/>
      <c r="K73" s="67"/>
      <c r="L73" s="145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145"/>
      <c r="K74" s="67"/>
      <c r="L74" s="145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145"/>
      <c r="K75" s="67">
        <v>3.7</v>
      </c>
      <c r="L75" s="145">
        <v>0</v>
      </c>
      <c r="M75" s="67">
        <v>40</v>
      </c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50.7</v>
      </c>
      <c r="AG75" s="130">
        <f t="shared" si="16"/>
        <v>42.7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147"/>
      <c r="K76" s="79">
        <v>82.9</v>
      </c>
      <c r="L76" s="147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93.30000000000001</v>
      </c>
      <c r="AG76" s="130">
        <f t="shared" si="16"/>
        <v>315.05999999999995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147"/>
      <c r="K77" s="79">
        <v>60.7</v>
      </c>
      <c r="L77" s="147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60.7</v>
      </c>
      <c r="AG77" s="130">
        <f t="shared" si="16"/>
        <v>86.09999999999998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7"/>
      <c r="K78" s="79"/>
      <c r="L78" s="147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7"/>
      <c r="K79" s="79"/>
      <c r="L79" s="147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147"/>
      <c r="K80" s="79"/>
      <c r="L80" s="147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11.5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147"/>
      <c r="K81" s="79">
        <v>43</v>
      </c>
      <c r="L81" s="147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7"/>
      <c r="K82" s="79"/>
      <c r="L82" s="147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147"/>
      <c r="K83" s="79"/>
      <c r="L83" s="147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7"/>
      <c r="K84" s="79"/>
      <c r="L84" s="147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7"/>
      <c r="K85" s="79"/>
      <c r="L85" s="147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7"/>
      <c r="K86" s="79"/>
      <c r="L86" s="147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7"/>
      <c r="K87" s="79"/>
      <c r="L87" s="147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5"/>
      <c r="K88" s="67"/>
      <c r="L88" s="145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</f>
        <v>4338.5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145">
        <f>52.6+57.3</f>
        <v>109.9</v>
      </c>
      <c r="K89" s="67">
        <v>368.9</v>
      </c>
      <c r="L89" s="145">
        <f>54.7+360.9</f>
        <v>415.59999999999997</v>
      </c>
      <c r="M89" s="67">
        <v>1446.9</v>
      </c>
      <c r="N89" s="67"/>
      <c r="O89" s="67">
        <v>190.3</v>
      </c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5341.400000000001</v>
      </c>
      <c r="AG89" s="72">
        <f t="shared" si="16"/>
        <v>2376.699999999999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145"/>
      <c r="K90" s="67"/>
      <c r="L90" s="145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5"/>
      <c r="K91" s="67"/>
      <c r="L91" s="145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</f>
        <v>20881.7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145">
        <v>112.9</v>
      </c>
      <c r="K92" s="67">
        <v>1987.5</v>
      </c>
      <c r="L92" s="145">
        <v>3050.1</v>
      </c>
      <c r="M92" s="67">
        <v>2547.9</v>
      </c>
      <c r="N92" s="67">
        <v>307.1</v>
      </c>
      <c r="O92" s="67">
        <v>3979.2</v>
      </c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24275.9</v>
      </c>
      <c r="AG92" s="72">
        <f t="shared" si="16"/>
        <v>79564.5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5"/>
      <c r="K93" s="67"/>
      <c r="L93" s="145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219161.59000000008</v>
      </c>
      <c r="C94" s="132">
        <f t="shared" si="17"/>
        <v>138305.41</v>
      </c>
      <c r="D94" s="83">
        <f t="shared" si="17"/>
        <v>4329</v>
      </c>
      <c r="E94" s="83">
        <f t="shared" si="17"/>
        <v>3929.7999999999997</v>
      </c>
      <c r="F94" s="83">
        <f t="shared" si="17"/>
        <v>8537</v>
      </c>
      <c r="G94" s="83">
        <f t="shared" si="17"/>
        <v>3509.3</v>
      </c>
      <c r="H94" s="83">
        <f t="shared" si="17"/>
        <v>3306</v>
      </c>
      <c r="I94" s="83">
        <f t="shared" si="17"/>
        <v>7507.7</v>
      </c>
      <c r="J94" s="148">
        <f t="shared" si="17"/>
        <v>1063.1</v>
      </c>
      <c r="K94" s="83">
        <f t="shared" si="17"/>
        <v>50999.70000000001</v>
      </c>
      <c r="L94" s="148">
        <f t="shared" si="17"/>
        <v>33069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131356.80000000002</v>
      </c>
      <c r="AG94" s="84">
        <f>AG10+AG15+AG24+AG33+AG47+AG52+AG54+AG61+AG62+AG69+AG71+AG72+AG76+AG81+AG82+AG83+AG88+AG89+AG90+AG91+AG70+AG40+AG92</f>
        <v>226110.2</v>
      </c>
    </row>
    <row r="95" spans="1:33" ht="15.75">
      <c r="A95" s="3" t="s">
        <v>5</v>
      </c>
      <c r="B95" s="22">
        <f>B11+B17+B26+B34+B55+B63+B73+B41+B77+B48</f>
        <v>126155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145">
        <f t="shared" si="18"/>
        <v>0</v>
      </c>
      <c r="K95" s="67">
        <f t="shared" si="18"/>
        <v>36625</v>
      </c>
      <c r="L95" s="145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69844.8</v>
      </c>
      <c r="AG95" s="71">
        <f>B95+C95-AF95</f>
        <v>71123.92</v>
      </c>
    </row>
    <row r="96" spans="1:33" ht="15.75">
      <c r="A96" s="3" t="s">
        <v>2</v>
      </c>
      <c r="B96" s="22">
        <f aca="true" t="shared" si="19" ref="B96:AD96">B12+B20+B29+B36+B57+B66+B44+B80+B74+B53</f>
        <v>2531.8999999999996</v>
      </c>
      <c r="C96" s="109">
        <f t="shared" si="19"/>
        <v>3130.8999999999996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145">
        <f t="shared" si="19"/>
        <v>165</v>
      </c>
      <c r="K96" s="67">
        <f t="shared" si="19"/>
        <v>33.6</v>
      </c>
      <c r="L96" s="145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1221.4</v>
      </c>
      <c r="AG96" s="71">
        <f>B96+C96-AF96</f>
        <v>4441.4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5">
        <f t="shared" si="20"/>
        <v>0</v>
      </c>
      <c r="K97" s="67">
        <f t="shared" si="20"/>
        <v>0</v>
      </c>
      <c r="L97" s="145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13.7</v>
      </c>
    </row>
    <row r="98" spans="1:33" ht="15.75">
      <c r="A98" s="3" t="s">
        <v>1</v>
      </c>
      <c r="B98" s="22">
        <f aca="true" t="shared" si="21" ref="B98:AD98">B19+B28+B65+B35+B43+B56+B79</f>
        <v>3504.7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145">
        <f t="shared" si="21"/>
        <v>4.4</v>
      </c>
      <c r="K98" s="67">
        <f t="shared" si="21"/>
        <v>0</v>
      </c>
      <c r="L98" s="145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665.9999999999999</v>
      </c>
      <c r="AG98" s="71">
        <f>B98+C98-AF98</f>
        <v>9360.5</v>
      </c>
    </row>
    <row r="99" spans="1:33" ht="15.75">
      <c r="A99" s="3" t="s">
        <v>16</v>
      </c>
      <c r="B99" s="22">
        <f aca="true" t="shared" si="22" ref="B99:X99">B21+B30+B49+B37+B58+B13+B75+B67</f>
        <v>4892.6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145">
        <f t="shared" si="22"/>
        <v>0</v>
      </c>
      <c r="K99" s="67">
        <f t="shared" si="22"/>
        <v>3.7</v>
      </c>
      <c r="L99" s="145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2807.9000000000005</v>
      </c>
      <c r="AG99" s="71">
        <f>B99+C99-AF99</f>
        <v>3281.67</v>
      </c>
    </row>
    <row r="100" spans="1:33" ht="12.75">
      <c r="A100" s="1" t="s">
        <v>35</v>
      </c>
      <c r="B100" s="2">
        <f aca="true" t="shared" si="24" ref="B100:AD100">B94-B95-B96-B97-B98-B99</f>
        <v>82077.39000000009</v>
      </c>
      <c r="C100" s="20">
        <f t="shared" si="24"/>
        <v>112628.32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</v>
      </c>
      <c r="G100" s="85">
        <f t="shared" si="24"/>
        <v>3314.2000000000003</v>
      </c>
      <c r="H100" s="85">
        <f t="shared" si="24"/>
        <v>2786</v>
      </c>
      <c r="I100" s="85">
        <f t="shared" si="24"/>
        <v>5246.3</v>
      </c>
      <c r="J100" s="149">
        <f t="shared" si="24"/>
        <v>893.6999999999999</v>
      </c>
      <c r="K100" s="85">
        <f t="shared" si="24"/>
        <v>14337.40000000001</v>
      </c>
      <c r="L100" s="149">
        <f t="shared" si="24"/>
        <v>5573.399999999999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56816.70000000001</v>
      </c>
      <c r="AG100" s="85">
        <f>AG94-AG95-AG96-AG97-AG98-AG99</f>
        <v>137889.01</v>
      </c>
    </row>
    <row r="101" spans="1:33" s="32" customFormat="1" ht="15.75">
      <c r="A101" s="30"/>
      <c r="B101" s="31"/>
      <c r="C101" s="125"/>
      <c r="J101" s="150"/>
      <c r="L101" s="15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1"/>
      <c r="K102" s="55"/>
      <c r="L102" s="151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2"/>
      <c r="K103" s="44"/>
      <c r="L103" s="152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3"/>
      <c r="K104" s="2"/>
      <c r="L104" s="153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3"/>
      <c r="K105" s="2"/>
      <c r="L105" s="153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4"/>
      <c r="K106" s="6"/>
      <c r="L106" s="154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4"/>
      <c r="K107" s="6"/>
      <c r="L107" s="154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4"/>
      <c r="K108" s="6"/>
      <c r="L108" s="154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4"/>
      <c r="K109" s="6"/>
      <c r="L109" s="154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4"/>
      <c r="K110" s="6"/>
      <c r="L110" s="154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4"/>
      <c r="K111" s="6"/>
      <c r="L111" s="154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4"/>
      <c r="K112" s="6"/>
      <c r="L112" s="154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4"/>
      <c r="K113" s="6"/>
      <c r="L113" s="154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4"/>
      <c r="K114" s="6"/>
      <c r="L114" s="154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4"/>
      <c r="K115" s="6"/>
      <c r="L115" s="154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4"/>
      <c r="K116" s="6"/>
      <c r="L116" s="154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4"/>
      <c r="K117" s="6"/>
      <c r="L117" s="154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4"/>
      <c r="K118" s="6"/>
      <c r="L118" s="154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4"/>
      <c r="K119" s="6"/>
      <c r="L119" s="154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4"/>
      <c r="K120" s="6"/>
      <c r="L120" s="154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4"/>
      <c r="K121" s="6"/>
      <c r="L121" s="154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4"/>
      <c r="K122" s="6"/>
      <c r="L122" s="154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4"/>
      <c r="K123" s="6"/>
      <c r="L123" s="154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4"/>
      <c r="K124" s="6"/>
      <c r="L124" s="154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4"/>
      <c r="K125" s="6"/>
      <c r="L125" s="154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4"/>
      <c r="K126" s="6"/>
      <c r="L126" s="154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4"/>
      <c r="K127" s="6"/>
      <c r="L127" s="154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4"/>
      <c r="K128" s="6"/>
      <c r="L128" s="154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4"/>
      <c r="K129" s="6"/>
      <c r="L129" s="154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4"/>
      <c r="K130" s="6"/>
      <c r="L130" s="154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4"/>
      <c r="K131" s="6"/>
      <c r="L131" s="154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4"/>
      <c r="K132" s="6"/>
      <c r="L132" s="154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4"/>
      <c r="K133" s="6"/>
      <c r="L133" s="154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4"/>
      <c r="K134" s="6"/>
      <c r="L134" s="154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4"/>
      <c r="K135" s="6"/>
      <c r="L135" s="154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4"/>
      <c r="K136" s="6"/>
      <c r="L136" s="154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4"/>
      <c r="K137" s="6"/>
      <c r="L137" s="154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4"/>
      <c r="K138" s="6"/>
      <c r="L138" s="154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2018-05-11T09:12:44Z</cp:lastPrinted>
  <dcterms:created xsi:type="dcterms:W3CDTF">2002-11-05T08:53:00Z</dcterms:created>
  <dcterms:modified xsi:type="dcterms:W3CDTF">2018-06-19T06:37:09Z</dcterms:modified>
  <cp:category/>
  <cp:version/>
  <cp:contentType/>
  <cp:contentStatus/>
</cp:coreProperties>
</file>